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Indice" sheetId="1" r:id="rId1"/>
    <sheet name="Calcul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<sst xmlns="http://schemas.openxmlformats.org/spreadsheetml/2006/main" count="16" uniqueCount="16">
  <si>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</si>
  <si>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</si>
  <si>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</si>
  <si>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</si>
  <si>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</si>
  <si>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</si>
  <si>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</si>
  <si>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</si>
  <si>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</si>
  <si>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INDEC NIVEL GENERAL COSTO DE LA CONSTRUCCION, BASE 1993 = 100</t>
  </si>
  <si>
    <t>Nov.</t>
  </si>
  <si>
    <t>Dic.</t>
  </si>
  <si>
    <t>Sept.</t>
  </si>
  <si>
    <t>Mes actual</t>
  </si>
  <si>
    <t>Mes base</t>
  </si>
  <si>
    <t>*Los valores en rojo son provisorios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</si>
</sst>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#,##0.00;[Red]#,##0.00"/>
    <numFmt numFmtId="196" formatCode="###0;###0"/>
    <numFmt numFmtId="197" formatCode="###0.0;###0.0"/>
    <numFmt numFmtId="198" formatCode="###0.0;[Red]#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33" applyFont="1" applyAlignment="1">
      <alignment/>
    </xf>
    <xf numFmtId="0" fontId="2" fillId="0" borderId="0" xfId="33" applyFont="1" applyAlignment="1">
      <alignment/>
    </xf>
    <xf numFmtId="0" fontId="3" fillId="0" borderId="0" xfId="33" applyFont="1" applyAlignment="1">
      <alignment/>
    </xf>
    <xf numFmtId="194" fontId="2" fillId="0" borderId="10" xfId="33" applyNumberFormat="1" applyFont="1" applyBorder="1" applyAlignment="1">
      <alignment horizontal="center"/>
    </xf>
    <xf numFmtId="195" fontId="0" fillId="0" borderId="0" xfId="33" applyNumberFormat="1" applyFont="1" applyAlignment="1">
      <alignment/>
    </xf>
    <xf numFmtId="0" fontId="1" fillId="0" borderId="11" xfId="33" applyFont="1" applyBorder="1" applyAlignment="1">
      <alignment horizontal="center"/>
    </xf>
    <xf numFmtId="194" fontId="2" fillId="0" borderId="12" xfId="33" applyNumberFormat="1" applyFont="1" applyBorder="1" applyAlignment="1">
      <alignment horizontal="center"/>
    </xf>
    <xf numFmtId="194" fontId="4" fillId="0" borderId="0" xfId="33" applyNumberFormat="1" applyFont="1" applyAlignment="1">
      <alignment/>
    </xf>
    <xf numFmtId="0" fontId="1" fillId="0" borderId="13" xfId="33" applyFont="1" applyBorder="1" applyAlignment="1">
      <alignment horizontal="center"/>
    </xf>
    <xf numFmtId="194" fontId="2" fillId="0" borderId="0" xfId="33" applyNumberFormat="1" applyFont="1" applyAlignment="1">
      <alignment/>
    </xf>
    <xf numFmtId="194" fontId="41" fillId="0" borderId="14" xfId="33" applyNumberFormat="1" applyFont="1" applyBorder="1" applyAlignment="1">
      <alignment horizontal="center"/>
    </xf>
    <xf numFmtId="194" fontId="41" fillId="0" borderId="15" xfId="33" applyNumberFormat="1" applyFont="1" applyBorder="1" applyAlignment="1">
      <alignment horizontal="center"/>
    </xf>
    <xf numFmtId="0" fontId="1" fillId="0" borderId="16" xfId="33" applyFont="1" applyBorder="1" applyAlignment="1">
      <alignment horizontal="center"/>
    </xf>
    <xf numFmtId="194" fontId="2" fillId="0" borderId="14" xfId="33" applyNumberFormat="1" applyFont="1" applyBorder="1" applyAlignment="1">
      <alignment horizontal="center"/>
    </xf>
    <xf numFmtId="194" fontId="42" fillId="0" borderId="10" xfId="33" applyNumberFormat="1" applyFont="1" applyBorder="1" applyAlignment="1">
      <alignment horizontal="center"/>
    </xf>
    <xf numFmtId="194" fontId="41" fillId="0" borderId="10" xfId="33" applyNumberFormat="1" applyFont="1" applyBorder="1" applyAlignment="1">
      <alignment horizontal="center"/>
    </xf>
    <xf numFmtId="194" fontId="41" fillId="0" borderId="12" xfId="33" applyNumberFormat="1" applyFont="1" applyBorder="1" applyAlignment="1">
      <alignment horizontal="center"/>
    </xf>
    <xf numFmtId="0" fontId="1" fillId="0" borderId="17" xfId="33" applyFont="1" applyBorder="1" applyAlignment="1">
      <alignment horizontal="center"/>
    </xf>
    <xf numFmtId="0" fontId="1" fillId="0" borderId="18" xfId="33" applyFont="1" applyBorder="1" applyAlignment="1">
      <alignment horizontal="center"/>
    </xf>
    <xf numFmtId="0" fontId="1" fillId="0" borderId="19" xfId="33" applyFont="1" applyBorder="1" applyAlignment="1">
      <alignment horizontal="center"/>
    </xf>
    <xf numFmtId="194" fontId="2" fillId="0" borderId="20" xfId="33" applyNumberFormat="1" applyFont="1" applyBorder="1" applyAlignment="1">
      <alignment horizontal="center"/>
    </xf>
    <xf numFmtId="194" fontId="2" fillId="0" borderId="21" xfId="33" applyNumberFormat="1" applyFont="1" applyBorder="1" applyAlignment="1">
      <alignment horizontal="center"/>
    </xf>
    <xf numFmtId="0" fontId="3" fillId="0" borderId="0" xfId="33" applyFont="1" applyAlignment="1">
      <alignment horizontal="center"/>
    </xf>
    <xf numFmtId="0" fontId="41" fillId="0" borderId="0" xfId="33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1"/>
  <sheetViews>
    <sheetView showGridLines="0" tabSelected="1" zoomScaleSheetLayoutView="90" zoomScalePageLayoutView="0" workbookViewId="0" topLeftCell="A1">
      <pane ySplit="4" topLeftCell="A20" activePane="bottomLeft" state="frozen"/>
      <selection pane="topLeft" activeCell="A1" sqref="A1"/>
      <selection pane="bottomLeft" activeCell="L35" sqref="L35"/>
    </sheetView>
  </sheetViews>
  <sheetFormatPr defaultColWidth="11.421875" defaultRowHeight="12.75"/>
  <cols>
    <col min="1" max="1" width="11.421875" style="2" customWidth="1"/>
    <col min="2" max="2" width="6.7109375" style="1" bestFit="1" customWidth="1"/>
    <col min="3" max="3" width="9.7109375" style="2" customWidth="1"/>
    <col min="4" max="4" width="10.8515625" style="2" bestFit="1" customWidth="1"/>
    <col min="5" max="5" width="9.7109375" style="2" customWidth="1"/>
    <col min="6" max="6" width="11.28125" style="2" customWidth="1"/>
    <col min="7" max="14" width="9.7109375" style="2" customWidth="1"/>
    <col min="15" max="16384" width="11.421875" style="2" customWidth="1"/>
  </cols>
  <sheetData>
    <row r="2" spans="2:14" s="3" customFormat="1" ht="18">
      <c r="B2" s="23" t="s">
        <v>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6.5" thickBot="1"/>
    <row r="4" spans="2:14" s="1" customFormat="1" ht="16.5" thickBot="1">
      <c r="B4" s="18"/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12</v>
      </c>
      <c r="L4" s="19" t="s">
        <v>8</v>
      </c>
      <c r="M4" s="19" t="s">
        <v>10</v>
      </c>
      <c r="N4" s="20" t="s">
        <v>11</v>
      </c>
    </row>
    <row r="5" spans="2:14" ht="19.5" customHeight="1">
      <c r="B5" s="13">
        <v>1993</v>
      </c>
      <c r="C5" s="21">
        <v>97.4</v>
      </c>
      <c r="D5" s="21">
        <v>98.2</v>
      </c>
      <c r="E5" s="21">
        <v>98.5</v>
      </c>
      <c r="F5" s="21">
        <v>98.8</v>
      </c>
      <c r="G5" s="21">
        <v>98.8</v>
      </c>
      <c r="H5" s="21">
        <v>98.4</v>
      </c>
      <c r="I5" s="21">
        <v>98</v>
      </c>
      <c r="J5" s="21">
        <v>101.5</v>
      </c>
      <c r="K5" s="21">
        <v>101.7</v>
      </c>
      <c r="L5" s="21">
        <v>102.7</v>
      </c>
      <c r="M5" s="21">
        <v>103</v>
      </c>
      <c r="N5" s="22">
        <v>103.5</v>
      </c>
    </row>
    <row r="6" spans="2:14" ht="19.5" customHeight="1">
      <c r="B6" s="6">
        <v>1994</v>
      </c>
      <c r="C6" s="4">
        <v>103.9</v>
      </c>
      <c r="D6" s="4">
        <v>102.4</v>
      </c>
      <c r="E6" s="4">
        <v>102.7</v>
      </c>
      <c r="F6" s="4">
        <v>102.8</v>
      </c>
      <c r="G6" s="4">
        <v>102.2</v>
      </c>
      <c r="H6" s="4">
        <v>102.4</v>
      </c>
      <c r="I6" s="4">
        <v>102.3</v>
      </c>
      <c r="J6" s="4">
        <v>101.9</v>
      </c>
      <c r="K6" s="4">
        <v>101.5</v>
      </c>
      <c r="L6" s="4">
        <v>101.7</v>
      </c>
      <c r="M6" s="4">
        <v>101.8</v>
      </c>
      <c r="N6" s="7">
        <v>102.2</v>
      </c>
    </row>
    <row r="7" spans="2:14" ht="19.5" customHeight="1">
      <c r="B7" s="6">
        <v>1995</v>
      </c>
      <c r="C7" s="4">
        <v>103</v>
      </c>
      <c r="D7" s="4">
        <v>103.8</v>
      </c>
      <c r="E7" s="4">
        <v>105.8</v>
      </c>
      <c r="F7" s="4">
        <v>106</v>
      </c>
      <c r="G7" s="4">
        <v>105.9</v>
      </c>
      <c r="H7" s="4">
        <v>105.8</v>
      </c>
      <c r="I7" s="4">
        <v>105.5</v>
      </c>
      <c r="J7" s="4">
        <v>105.2</v>
      </c>
      <c r="K7" s="4">
        <v>104.2</v>
      </c>
      <c r="L7" s="4">
        <v>103.8</v>
      </c>
      <c r="M7" s="4">
        <v>103.2</v>
      </c>
      <c r="N7" s="7">
        <v>103</v>
      </c>
    </row>
    <row r="8" spans="2:14" ht="19.5" customHeight="1">
      <c r="B8" s="6">
        <v>1996</v>
      </c>
      <c r="C8" s="4">
        <v>102.7</v>
      </c>
      <c r="D8" s="4">
        <v>102.2</v>
      </c>
      <c r="E8" s="4">
        <v>102</v>
      </c>
      <c r="F8" s="4">
        <v>101.9</v>
      </c>
      <c r="G8" s="4">
        <v>101.9</v>
      </c>
      <c r="H8" s="4">
        <v>101.9</v>
      </c>
      <c r="I8" s="4">
        <v>98.7</v>
      </c>
      <c r="J8" s="4">
        <v>98.3</v>
      </c>
      <c r="K8" s="4">
        <v>98.1</v>
      </c>
      <c r="L8" s="4">
        <v>98</v>
      </c>
      <c r="M8" s="4">
        <v>97.7</v>
      </c>
      <c r="N8" s="7">
        <v>97.8</v>
      </c>
    </row>
    <row r="9" spans="2:14" ht="19.5" customHeight="1">
      <c r="B9" s="6">
        <v>1997</v>
      </c>
      <c r="C9" s="4">
        <v>97.7</v>
      </c>
      <c r="D9" s="4">
        <v>97.9</v>
      </c>
      <c r="E9" s="4">
        <v>98</v>
      </c>
      <c r="F9" s="4">
        <v>98.1</v>
      </c>
      <c r="G9" s="4">
        <v>98.4</v>
      </c>
      <c r="H9" s="4">
        <v>98.6</v>
      </c>
      <c r="I9" s="4">
        <v>99</v>
      </c>
      <c r="J9" s="4">
        <v>99.3</v>
      </c>
      <c r="K9" s="4">
        <v>99.3</v>
      </c>
      <c r="L9" s="4">
        <v>99.2</v>
      </c>
      <c r="M9" s="4">
        <v>99</v>
      </c>
      <c r="N9" s="7">
        <v>98.9</v>
      </c>
    </row>
    <row r="10" spans="2:14" ht="19.5" customHeight="1">
      <c r="B10" s="6">
        <v>1998</v>
      </c>
      <c r="C10" s="4">
        <v>98.6</v>
      </c>
      <c r="D10" s="4">
        <v>98.7</v>
      </c>
      <c r="E10" s="4">
        <v>98.9</v>
      </c>
      <c r="F10" s="4">
        <v>98.9</v>
      </c>
      <c r="G10" s="4">
        <v>98.8</v>
      </c>
      <c r="H10" s="4">
        <v>98.6</v>
      </c>
      <c r="I10" s="4">
        <v>98.4</v>
      </c>
      <c r="J10" s="4">
        <v>98.5</v>
      </c>
      <c r="K10" s="4">
        <v>98.4</v>
      </c>
      <c r="L10" s="4">
        <v>98.4</v>
      </c>
      <c r="M10" s="4">
        <v>98.8</v>
      </c>
      <c r="N10" s="7">
        <v>98.9</v>
      </c>
    </row>
    <row r="11" spans="2:14" ht="19.5" customHeight="1">
      <c r="B11" s="6">
        <v>1999</v>
      </c>
      <c r="C11" s="4">
        <v>98.9</v>
      </c>
      <c r="D11" s="4">
        <v>99.2</v>
      </c>
      <c r="E11" s="4">
        <v>99.4</v>
      </c>
      <c r="F11" s="4">
        <v>99.1</v>
      </c>
      <c r="G11" s="4">
        <v>99.2</v>
      </c>
      <c r="H11" s="4">
        <v>99.1</v>
      </c>
      <c r="I11" s="4">
        <v>99.1</v>
      </c>
      <c r="J11" s="4">
        <v>98.7</v>
      </c>
      <c r="K11" s="4">
        <v>98.5</v>
      </c>
      <c r="L11" s="4">
        <v>98.4</v>
      </c>
      <c r="M11" s="4">
        <v>98.5</v>
      </c>
      <c r="N11" s="7">
        <v>98.6</v>
      </c>
    </row>
    <row r="12" spans="2:14" ht="19.5" customHeight="1">
      <c r="B12" s="6">
        <v>2000</v>
      </c>
      <c r="C12" s="4">
        <v>98.3</v>
      </c>
      <c r="D12" s="4">
        <v>98.2</v>
      </c>
      <c r="E12" s="4">
        <v>98.2</v>
      </c>
      <c r="F12" s="4">
        <v>97.7</v>
      </c>
      <c r="G12" s="4">
        <v>97.6</v>
      </c>
      <c r="H12" s="4">
        <v>97.3</v>
      </c>
      <c r="I12" s="4">
        <v>97</v>
      </c>
      <c r="J12" s="4">
        <v>96.7</v>
      </c>
      <c r="K12" s="4">
        <v>96.4</v>
      </c>
      <c r="L12" s="4">
        <v>96.1</v>
      </c>
      <c r="M12" s="4">
        <v>95.8</v>
      </c>
      <c r="N12" s="7">
        <v>95.5</v>
      </c>
    </row>
    <row r="13" spans="2:14" ht="19.5" customHeight="1">
      <c r="B13" s="6">
        <v>2001</v>
      </c>
      <c r="C13" s="4">
        <v>95.5</v>
      </c>
      <c r="D13" s="4">
        <v>95.5</v>
      </c>
      <c r="E13" s="4">
        <v>97.1</v>
      </c>
      <c r="F13" s="4">
        <v>97.1</v>
      </c>
      <c r="G13" s="4">
        <v>96.9</v>
      </c>
      <c r="H13" s="4">
        <v>96.6</v>
      </c>
      <c r="I13" s="4">
        <v>96.3</v>
      </c>
      <c r="J13" s="4">
        <v>95.7</v>
      </c>
      <c r="K13" s="4">
        <v>95.5</v>
      </c>
      <c r="L13" s="4">
        <v>95.3</v>
      </c>
      <c r="M13" s="4">
        <v>95.1</v>
      </c>
      <c r="N13" s="7">
        <v>95</v>
      </c>
    </row>
    <row r="14" spans="2:14" ht="19.5" customHeight="1">
      <c r="B14" s="6">
        <v>2002</v>
      </c>
      <c r="C14" s="4">
        <v>97.6</v>
      </c>
      <c r="D14" s="4">
        <v>103</v>
      </c>
      <c r="E14" s="4">
        <v>107.4</v>
      </c>
      <c r="F14" s="4">
        <v>114.4</v>
      </c>
      <c r="G14" s="4">
        <v>119.3</v>
      </c>
      <c r="H14" s="4">
        <v>123</v>
      </c>
      <c r="I14" s="4">
        <v>128.4</v>
      </c>
      <c r="J14" s="4">
        <v>130.8</v>
      </c>
      <c r="K14" s="4">
        <v>132.4</v>
      </c>
      <c r="L14" s="4">
        <v>133.1</v>
      </c>
      <c r="M14" s="4">
        <v>133.9</v>
      </c>
      <c r="N14" s="7">
        <v>134.2</v>
      </c>
    </row>
    <row r="15" spans="2:14" ht="19.5" customHeight="1">
      <c r="B15" s="6">
        <v>2003</v>
      </c>
      <c r="C15" s="4">
        <v>135.7</v>
      </c>
      <c r="D15" s="4">
        <v>135.7</v>
      </c>
      <c r="E15" s="4">
        <v>136.3</v>
      </c>
      <c r="F15" s="4">
        <v>135.6</v>
      </c>
      <c r="G15" s="4">
        <v>137.5</v>
      </c>
      <c r="H15" s="4">
        <v>137.6</v>
      </c>
      <c r="I15" s="4">
        <v>138.7</v>
      </c>
      <c r="J15" s="4">
        <v>140.9</v>
      </c>
      <c r="K15" s="4">
        <v>142.6</v>
      </c>
      <c r="L15" s="4">
        <v>144.1</v>
      </c>
      <c r="M15" s="4">
        <v>145.8</v>
      </c>
      <c r="N15" s="7">
        <v>147.7</v>
      </c>
    </row>
    <row r="16" spans="2:14" ht="19.5" customHeight="1">
      <c r="B16" s="6">
        <v>2004</v>
      </c>
      <c r="C16" s="4">
        <v>151</v>
      </c>
      <c r="D16" s="4">
        <v>154.1</v>
      </c>
      <c r="E16" s="4">
        <v>156.2</v>
      </c>
      <c r="F16" s="4">
        <v>157.7</v>
      </c>
      <c r="G16" s="4">
        <v>159.1</v>
      </c>
      <c r="H16" s="4">
        <v>160.2</v>
      </c>
      <c r="I16" s="4">
        <v>160.9</v>
      </c>
      <c r="J16" s="4">
        <v>161.8</v>
      </c>
      <c r="K16" s="4">
        <v>162.2</v>
      </c>
      <c r="L16" s="4">
        <v>163.5</v>
      </c>
      <c r="M16" s="4">
        <v>164.2</v>
      </c>
      <c r="N16" s="7">
        <v>165</v>
      </c>
    </row>
    <row r="17" spans="2:14" ht="19.5" customHeight="1">
      <c r="B17" s="6">
        <v>2005</v>
      </c>
      <c r="C17" s="4">
        <v>169.8</v>
      </c>
      <c r="D17" s="4">
        <v>170.5</v>
      </c>
      <c r="E17" s="4">
        <v>176.7</v>
      </c>
      <c r="F17" s="4">
        <v>180.5</v>
      </c>
      <c r="G17" s="4">
        <v>181.9</v>
      </c>
      <c r="H17" s="4">
        <v>182.5</v>
      </c>
      <c r="I17" s="4">
        <v>183.2</v>
      </c>
      <c r="J17" s="4">
        <v>184.8</v>
      </c>
      <c r="K17" s="4">
        <v>185.9</v>
      </c>
      <c r="L17" s="4">
        <v>192.8</v>
      </c>
      <c r="M17" s="4">
        <v>197.6</v>
      </c>
      <c r="N17" s="7">
        <v>199.6</v>
      </c>
    </row>
    <row r="18" spans="2:14" ht="19.5" customHeight="1">
      <c r="B18" s="6">
        <v>2006</v>
      </c>
      <c r="C18" s="4">
        <v>201.4</v>
      </c>
      <c r="D18" s="4">
        <v>203.9</v>
      </c>
      <c r="E18" s="4">
        <v>206.7</v>
      </c>
      <c r="F18" s="4">
        <v>208.9</v>
      </c>
      <c r="G18" s="4">
        <v>219.1</v>
      </c>
      <c r="H18" s="4">
        <v>223.9</v>
      </c>
      <c r="I18" s="4">
        <v>223.9</v>
      </c>
      <c r="J18" s="4">
        <v>225.9</v>
      </c>
      <c r="K18" s="4">
        <v>231.2</v>
      </c>
      <c r="L18" s="4">
        <v>232.7</v>
      </c>
      <c r="M18" s="4">
        <v>234.8</v>
      </c>
      <c r="N18" s="7">
        <v>235.6</v>
      </c>
    </row>
    <row r="19" spans="2:14" ht="19.5" customHeight="1">
      <c r="B19" s="6">
        <v>2007</v>
      </c>
      <c r="C19" s="4">
        <v>242.6</v>
      </c>
      <c r="D19" s="4">
        <v>244</v>
      </c>
      <c r="E19" s="4">
        <v>246</v>
      </c>
      <c r="F19" s="4">
        <v>249</v>
      </c>
      <c r="G19" s="4">
        <v>259.8</v>
      </c>
      <c r="H19" s="4">
        <v>263.7</v>
      </c>
      <c r="I19" s="4">
        <v>271.3</v>
      </c>
      <c r="J19" s="4">
        <v>274.3</v>
      </c>
      <c r="K19" s="4">
        <v>274.1</v>
      </c>
      <c r="L19" s="4">
        <v>282.4</v>
      </c>
      <c r="M19" s="4">
        <v>285.8</v>
      </c>
      <c r="N19" s="7">
        <v>286.1</v>
      </c>
    </row>
    <row r="20" spans="2:14" ht="19.5" customHeight="1">
      <c r="B20" s="6">
        <v>2008</v>
      </c>
      <c r="C20" s="4">
        <v>288.4</v>
      </c>
      <c r="D20" s="4">
        <v>289.9</v>
      </c>
      <c r="E20" s="4">
        <v>291.5</v>
      </c>
      <c r="F20" s="4">
        <v>303.3</v>
      </c>
      <c r="G20" s="4">
        <v>310.6</v>
      </c>
      <c r="H20" s="4">
        <v>310.8</v>
      </c>
      <c r="I20" s="4">
        <v>321.9</v>
      </c>
      <c r="J20" s="4">
        <v>322</v>
      </c>
      <c r="K20" s="4">
        <v>326.6</v>
      </c>
      <c r="L20" s="4">
        <v>327.7</v>
      </c>
      <c r="M20" s="4">
        <v>329.2</v>
      </c>
      <c r="N20" s="7">
        <v>329</v>
      </c>
    </row>
    <row r="21" spans="2:14" ht="19.5" customHeight="1">
      <c r="B21" s="6">
        <v>2009</v>
      </c>
      <c r="C21" s="4">
        <v>330.1</v>
      </c>
      <c r="D21" s="4">
        <v>330.2</v>
      </c>
      <c r="E21" s="4">
        <v>331.1</v>
      </c>
      <c r="F21" s="4">
        <v>331.4</v>
      </c>
      <c r="G21" s="4">
        <v>340</v>
      </c>
      <c r="H21" s="4">
        <v>345.1</v>
      </c>
      <c r="I21" s="4">
        <v>348.4</v>
      </c>
      <c r="J21" s="4">
        <v>350.4</v>
      </c>
      <c r="K21" s="4">
        <v>352</v>
      </c>
      <c r="L21" s="4">
        <v>362.2</v>
      </c>
      <c r="M21" s="4">
        <v>364.4</v>
      </c>
      <c r="N21" s="7">
        <v>365.2</v>
      </c>
    </row>
    <row r="22" spans="2:14" ht="19.5" customHeight="1">
      <c r="B22" s="6">
        <v>2010</v>
      </c>
      <c r="C22" s="4">
        <v>368.1</v>
      </c>
      <c r="D22" s="4">
        <v>376</v>
      </c>
      <c r="E22" s="4">
        <v>378.4</v>
      </c>
      <c r="F22" s="4">
        <v>385.7</v>
      </c>
      <c r="G22" s="4">
        <v>400.7</v>
      </c>
      <c r="H22" s="4">
        <v>403.6</v>
      </c>
      <c r="I22" s="4">
        <v>406.7</v>
      </c>
      <c r="J22" s="4">
        <v>417.5</v>
      </c>
      <c r="K22" s="4">
        <v>420.1</v>
      </c>
      <c r="L22" s="4">
        <v>421.9</v>
      </c>
      <c r="M22" s="4">
        <v>424.9</v>
      </c>
      <c r="N22" s="7">
        <v>443.4</v>
      </c>
    </row>
    <row r="23" spans="2:14" ht="19.5" customHeight="1">
      <c r="B23" s="6">
        <v>2011</v>
      </c>
      <c r="C23" s="4">
        <v>450.9</v>
      </c>
      <c r="D23" s="4">
        <v>459</v>
      </c>
      <c r="E23" s="4">
        <v>457.6</v>
      </c>
      <c r="F23" s="4">
        <v>477.4</v>
      </c>
      <c r="G23" s="4">
        <v>478</v>
      </c>
      <c r="H23" s="4">
        <v>475.4</v>
      </c>
      <c r="I23" s="4">
        <v>483.9</v>
      </c>
      <c r="J23" s="4">
        <v>496.2</v>
      </c>
      <c r="K23" s="4">
        <v>502</v>
      </c>
      <c r="L23" s="4">
        <v>505.8</v>
      </c>
      <c r="M23" s="4">
        <v>514.2</v>
      </c>
      <c r="N23" s="7">
        <v>520.3</v>
      </c>
    </row>
    <row r="24" spans="2:14" ht="19.5" customHeight="1">
      <c r="B24" s="6">
        <v>2012</v>
      </c>
      <c r="C24" s="4">
        <v>545.7</v>
      </c>
      <c r="D24" s="4">
        <v>553.7</v>
      </c>
      <c r="E24" s="4">
        <v>558.2</v>
      </c>
      <c r="F24" s="4">
        <v>595.3</v>
      </c>
      <c r="G24" s="4">
        <v>578</v>
      </c>
      <c r="H24" s="4">
        <v>620.6</v>
      </c>
      <c r="I24" s="4">
        <v>629.4</v>
      </c>
      <c r="J24" s="4">
        <v>637.8</v>
      </c>
      <c r="K24" s="4">
        <v>640.5</v>
      </c>
      <c r="L24" s="4">
        <v>642.3</v>
      </c>
      <c r="M24" s="4">
        <v>650.5</v>
      </c>
      <c r="N24" s="7">
        <v>652.2</v>
      </c>
    </row>
    <row r="25" spans="2:14" ht="19.5" customHeight="1">
      <c r="B25" s="6">
        <v>2013</v>
      </c>
      <c r="C25" s="4">
        <v>655</v>
      </c>
      <c r="D25" s="4">
        <v>659.9</v>
      </c>
      <c r="E25" s="4">
        <v>679</v>
      </c>
      <c r="F25" s="4">
        <v>681.9</v>
      </c>
      <c r="G25" s="4">
        <v>687.1</v>
      </c>
      <c r="H25" s="4">
        <v>745.1</v>
      </c>
      <c r="I25" s="4">
        <v>745.2</v>
      </c>
      <c r="J25" s="4">
        <v>752.7</v>
      </c>
      <c r="K25" s="4">
        <v>772.7</v>
      </c>
      <c r="L25" s="4">
        <v>775.7</v>
      </c>
      <c r="M25" s="4">
        <v>782.9</v>
      </c>
      <c r="N25" s="7">
        <v>790.9</v>
      </c>
    </row>
    <row r="26" spans="2:14" ht="19.5" customHeight="1">
      <c r="B26" s="6">
        <v>2014</v>
      </c>
      <c r="C26" s="4">
        <v>803.9</v>
      </c>
      <c r="D26" s="4">
        <v>834.9</v>
      </c>
      <c r="E26" s="4">
        <v>849.8</v>
      </c>
      <c r="F26" s="4">
        <v>925</v>
      </c>
      <c r="G26" s="4">
        <v>946.1</v>
      </c>
      <c r="H26" s="4">
        <v>955.9</v>
      </c>
      <c r="I26" s="4">
        <v>1007.6</v>
      </c>
      <c r="J26" s="4">
        <v>1018.8</v>
      </c>
      <c r="K26" s="4">
        <v>1029.1</v>
      </c>
      <c r="L26" s="4">
        <v>1039.2</v>
      </c>
      <c r="M26" s="4">
        <v>1045.6</v>
      </c>
      <c r="N26" s="7">
        <v>1051.4</v>
      </c>
    </row>
    <row r="27" spans="2:14" ht="19.5" customHeight="1">
      <c r="B27" s="6">
        <v>2015</v>
      </c>
      <c r="C27" s="4">
        <v>1057.7</v>
      </c>
      <c r="D27" s="4">
        <v>1066.9</v>
      </c>
      <c r="E27" s="4">
        <v>1075.7</v>
      </c>
      <c r="F27" s="4">
        <v>1170.1</v>
      </c>
      <c r="G27" s="4">
        <v>1182.7</v>
      </c>
      <c r="H27" s="4">
        <v>1196.3</v>
      </c>
      <c r="I27" s="4">
        <v>1211.6</v>
      </c>
      <c r="J27" s="4">
        <v>1266.4</v>
      </c>
      <c r="K27" s="4">
        <v>1282.8</v>
      </c>
      <c r="L27" s="4">
        <v>1291.9</v>
      </c>
      <c r="M27" s="4">
        <f>+L27*1.009</f>
        <v>1303.5271</v>
      </c>
      <c r="N27" s="7">
        <f>+M27*1.028</f>
        <v>1340.0258588000002</v>
      </c>
    </row>
    <row r="28" spans="2:14" ht="19.5" customHeight="1">
      <c r="B28" s="6">
        <v>2016</v>
      </c>
      <c r="C28" s="4">
        <f>+N27*1.027</f>
        <v>1376.2065569876002</v>
      </c>
      <c r="D28" s="4">
        <f>+C28*1.02</f>
        <v>1403.730688127352</v>
      </c>
      <c r="E28" s="4">
        <f>+D28*1.013</f>
        <v>1421.9791870730076</v>
      </c>
      <c r="F28" s="4">
        <f>+E28*1.109</f>
        <v>1576.9749184639654</v>
      </c>
      <c r="G28" s="4">
        <f>+F28*1.022</f>
        <v>1611.6683666701726</v>
      </c>
      <c r="H28" s="4">
        <f>+G28*1.009</f>
        <v>1626.173381970204</v>
      </c>
      <c r="I28" s="4">
        <f>+H28*1.008</f>
        <v>1639.1827690259656</v>
      </c>
      <c r="J28" s="4">
        <f>+I28*1.003</f>
        <v>1644.1003173330434</v>
      </c>
      <c r="K28" s="4">
        <f>+J28*1.007</f>
        <v>1655.6090195543745</v>
      </c>
      <c r="L28" s="4">
        <f>+K28*1.057</f>
        <v>1749.9787336689737</v>
      </c>
      <c r="M28" s="4">
        <f>+L28*1.015</f>
        <v>1776.2284146740083</v>
      </c>
      <c r="N28" s="7">
        <f>+M28*1.008</f>
        <v>1790.4382419914004</v>
      </c>
    </row>
    <row r="29" spans="2:14" ht="19.5" customHeight="1">
      <c r="B29" s="6">
        <v>2017</v>
      </c>
      <c r="C29" s="4">
        <f>+N28*1.027</f>
        <v>1838.7800745251682</v>
      </c>
      <c r="D29" s="4">
        <f>+C29*1.017</f>
        <v>1870.039335792096</v>
      </c>
      <c r="E29" s="4">
        <f>+D29*1.011</f>
        <v>1890.609768485809</v>
      </c>
      <c r="F29" s="4">
        <f>+E29*1.055</f>
        <v>1994.5933057525283</v>
      </c>
      <c r="G29" s="4">
        <f>+F29*1.011</f>
        <v>2016.5338321158058</v>
      </c>
      <c r="H29" s="4">
        <f>+G29*1.011</f>
        <v>2038.7157042690794</v>
      </c>
      <c r="I29" s="4">
        <f>+H29*1.059</f>
        <v>2158.999930820955</v>
      </c>
      <c r="J29" s="4">
        <f>+I29*1.013</f>
        <v>2187.066929921627</v>
      </c>
      <c r="K29" s="4">
        <f>+J29*1.008</f>
        <v>2204.563465361</v>
      </c>
      <c r="L29" s="4">
        <f>+K29*1.008</f>
        <v>2222.199973083888</v>
      </c>
      <c r="M29" s="4">
        <f>+L29*1.004</f>
        <v>2231.0887729762235</v>
      </c>
      <c r="N29" s="7">
        <f>+M29*1.014</f>
        <v>2262.3240157978908</v>
      </c>
    </row>
    <row r="30" spans="2:14" ht="19.5" customHeight="1">
      <c r="B30" s="6">
        <v>2018</v>
      </c>
      <c r="C30" s="4">
        <f>+N29*1.011</f>
        <v>2287.209579971667</v>
      </c>
      <c r="D30" s="4">
        <f>+C30*1.024</f>
        <v>2342.1026098909874</v>
      </c>
      <c r="E30" s="4">
        <f>+D30*1.016</f>
        <v>2379.576251649243</v>
      </c>
      <c r="F30" s="4">
        <f>+E30*1.057</f>
        <v>2515.2120979932497</v>
      </c>
      <c r="G30" s="4">
        <f>+F30*1.028</f>
        <v>2585.6380367370607</v>
      </c>
      <c r="H30" s="4">
        <f>G30*1.025</f>
        <v>2650.278987655487</v>
      </c>
      <c r="I30" s="4">
        <f>+H30*1.017</f>
        <v>2695.33373044563</v>
      </c>
      <c r="J30" s="4">
        <f>+I30*1.037</f>
        <v>2795.061078472118</v>
      </c>
      <c r="K30" s="4">
        <f>+J30*1.075</f>
        <v>3004.690659357527</v>
      </c>
      <c r="L30" s="4">
        <f>+K30*1.022</f>
        <v>3070.7938538633925</v>
      </c>
      <c r="M30" s="4">
        <f>+L30*1.035</f>
        <v>3178.271638748611</v>
      </c>
      <c r="N30" s="7">
        <f>+M30*1.033</f>
        <v>3283.154602827315</v>
      </c>
    </row>
    <row r="31" spans="2:14" ht="19.5" customHeight="1">
      <c r="B31" s="6">
        <v>2019</v>
      </c>
      <c r="C31" s="4">
        <f>+N30*1.011</f>
        <v>3319.2693034584154</v>
      </c>
      <c r="D31" s="4">
        <f>+C31*1.013</f>
        <v>3362.4198044033747</v>
      </c>
      <c r="E31" s="4">
        <f>+D31*1.035</f>
        <v>3480.1044975574923</v>
      </c>
      <c r="F31" s="4">
        <f>+E31*1.062</f>
        <v>3695.8709764060573</v>
      </c>
      <c r="G31" s="4">
        <f>+F31*1.034</f>
        <v>3821.5305896038635</v>
      </c>
      <c r="H31" s="4">
        <f>+G31*1.016</f>
        <v>3882.6750790375254</v>
      </c>
      <c r="I31" s="4">
        <f>+H31*1.027</f>
        <v>3987.5073061715384</v>
      </c>
      <c r="J31" s="4">
        <f>+I31*1.074</f>
        <v>4282.5828468282325</v>
      </c>
      <c r="K31" s="4">
        <f>+J31*1.024</f>
        <v>4385.364835152111</v>
      </c>
      <c r="L31" s="4">
        <f>+K31*1.046</f>
        <v>4587.091617569108</v>
      </c>
      <c r="M31" s="4">
        <f>+L31*1.05</f>
        <v>4816.446198447564</v>
      </c>
      <c r="N31" s="7">
        <f>+M31*1.029</f>
        <v>4956.123138202543</v>
      </c>
    </row>
    <row r="32" spans="2:14" ht="19.5" customHeight="1">
      <c r="B32" s="6">
        <v>2020</v>
      </c>
      <c r="C32" s="4">
        <f>+N31*1.059</f>
        <v>5248.5344033564925</v>
      </c>
      <c r="D32" s="4">
        <f>+C32*1.042</f>
        <v>5468.972848297465</v>
      </c>
      <c r="E32" s="4">
        <f>+D32-(D32*0)</f>
        <v>5468.972848297465</v>
      </c>
      <c r="F32" s="4">
        <f>+E32-(E32*0.012)</f>
        <v>5403.345174117895</v>
      </c>
      <c r="G32" s="4">
        <f>+F32-(F32*0.004)</f>
        <v>5381.731793421423</v>
      </c>
      <c r="H32" s="4">
        <f>+G32*1.011</f>
        <v>5440.930843149058</v>
      </c>
      <c r="I32" s="4">
        <f>+H32*1.022</f>
        <v>5560.631321698337</v>
      </c>
      <c r="J32" s="4">
        <f>+I32*1.025</f>
        <v>5699.647104740795</v>
      </c>
      <c r="K32" s="4">
        <f>+J32*1.029</f>
        <v>5864.936870778278</v>
      </c>
      <c r="L32" s="4">
        <f>+K32*1.035</f>
        <v>6070.209661255517</v>
      </c>
      <c r="M32" s="4">
        <f>+L32*1.134</f>
        <v>6883.6177558637555</v>
      </c>
      <c r="N32" s="7">
        <f>+M32*1.033</f>
        <v>7110.777141807259</v>
      </c>
    </row>
    <row r="33" spans="2:14" ht="19.5" customHeight="1">
      <c r="B33" s="6">
        <v>2021</v>
      </c>
      <c r="C33" s="4">
        <f>+N32*1.029</f>
        <v>7316.989678919669</v>
      </c>
      <c r="D33" s="4">
        <f>+C33*1.052</f>
        <v>7697.473142223493</v>
      </c>
      <c r="E33" s="4">
        <f>+D33*1.024</f>
        <v>7882.212497636857</v>
      </c>
      <c r="F33" s="4">
        <f>+E33*1.069</f>
        <v>8426.0851599738</v>
      </c>
      <c r="G33" s="4">
        <f>+F33*1.027</f>
        <v>8653.58945929309</v>
      </c>
      <c r="H33" s="4">
        <f>+G33*1.02</f>
        <v>8826.661248478953</v>
      </c>
      <c r="I33" s="4">
        <f>+H33*1.054</f>
        <v>9303.300955896817</v>
      </c>
      <c r="J33" s="4">
        <f>+I33*1.02</f>
        <v>9489.366975014753</v>
      </c>
      <c r="K33" s="4">
        <f>+J33*1.032</f>
        <v>9793.026718215226</v>
      </c>
      <c r="L33" s="4">
        <f>+K33*1.042</f>
        <v>10204.333840380266</v>
      </c>
      <c r="M33" s="4">
        <f>+L33*1.021</f>
        <v>10418.624851028251</v>
      </c>
      <c r="N33" s="7">
        <f>+M33*1.016</f>
        <v>10585.322848644704</v>
      </c>
    </row>
    <row r="34" spans="2:14" ht="19.5" customHeight="1">
      <c r="B34" s="6">
        <v>2022</v>
      </c>
      <c r="C34" s="4">
        <f>+N33*1.032</f>
        <v>10924.053179801334</v>
      </c>
      <c r="D34" s="4">
        <f>+C34*1.038</f>
        <v>11339.167200633785</v>
      </c>
      <c r="E34" s="4">
        <f>+D34*1.05</f>
        <v>11906.125560665474</v>
      </c>
      <c r="F34" s="4">
        <f>+E34*1.023</f>
        <v>12179.96644856078</v>
      </c>
      <c r="G34" s="4">
        <f>+F34*1.066</f>
        <v>12983.844234165792</v>
      </c>
      <c r="H34" s="4">
        <f>+G34*1.066</f>
        <v>13840.777953620734</v>
      </c>
      <c r="I34" s="4">
        <f>+H34*1.069</f>
        <v>14795.791632420565</v>
      </c>
      <c r="J34" s="4">
        <f>+I34*1.075</f>
        <v>15905.476004852108</v>
      </c>
      <c r="K34" s="4">
        <f>+J34*1.074</f>
        <v>17082.481229211164</v>
      </c>
      <c r="L34" s="4">
        <f>+K34*1.073</f>
        <v>18329.502358943577</v>
      </c>
      <c r="M34" s="4">
        <f>+L34*1.067</f>
        <v>19557.579016992797</v>
      </c>
      <c r="N34" s="7">
        <f>+M34*1.043</f>
        <v>20398.554914723485</v>
      </c>
    </row>
    <row r="35" spans="2:14" ht="19.5" customHeight="1">
      <c r="B35" s="6">
        <v>2023</v>
      </c>
      <c r="C35" s="15">
        <f>+N34*1.067</f>
        <v>21765.258094009958</v>
      </c>
      <c r="D35" s="4">
        <f>+C35*1.06</f>
        <v>23071.173579650556</v>
      </c>
      <c r="E35" s="4">
        <f>+D35*1.047</f>
        <v>24155.51873789413</v>
      </c>
      <c r="F35" s="4">
        <f>+E35*1.081</f>
        <v>26112.115755663555</v>
      </c>
      <c r="G35" s="4">
        <f>+F35*1.078</f>
        <v>28148.860784605313</v>
      </c>
      <c r="H35" s="4">
        <f>+G35*1.058</f>
        <v>29781.494710112423</v>
      </c>
      <c r="I35" s="4">
        <f>+H35*1.084</f>
        <v>32283.14026576187</v>
      </c>
      <c r="J35" s="16">
        <f>+I35*1.148</f>
        <v>37061.04502509462</v>
      </c>
      <c r="K35" s="16">
        <f>+J35*1.147</f>
        <v>42509.01864378354</v>
      </c>
      <c r="L35" s="16">
        <f>+K35*1.071</f>
        <v>45527.15896749216</v>
      </c>
      <c r="M35" s="16">
        <f>+L35*1.115</f>
        <v>50762.78224875376</v>
      </c>
      <c r="N35" s="17">
        <f>+M35*1.307</f>
        <v>66346.95639912116</v>
      </c>
    </row>
    <row r="36" spans="2:14" ht="19.5" customHeight="1" thickBot="1">
      <c r="B36" s="9">
        <v>2024</v>
      </c>
      <c r="C36" s="11">
        <f>+N35*1.155</f>
        <v>76630.73464098494</v>
      </c>
      <c r="D36" s="11">
        <f>+C36*1.064</f>
        <v>81535.10165800799</v>
      </c>
      <c r="E36" s="14"/>
      <c r="F36" s="14"/>
      <c r="G36" s="14"/>
      <c r="H36" s="14"/>
      <c r="I36" s="11"/>
      <c r="J36" s="11"/>
      <c r="K36" s="11"/>
      <c r="L36" s="11"/>
      <c r="M36" s="11"/>
      <c r="N36" s="12"/>
    </row>
    <row r="37" spans="3:9" ht="15.75">
      <c r="C37" s="8"/>
      <c r="D37" s="8"/>
      <c r="E37" s="24" t="s">
        <v>15</v>
      </c>
      <c r="F37" s="24"/>
      <c r="G37" s="24"/>
      <c r="H37" s="24"/>
      <c r="I37" s="24"/>
    </row>
    <row r="38" spans="3:4" ht="15.75">
      <c r="C38" s="8"/>
      <c r="D38" s="8"/>
    </row>
    <row r="39" spans="3:13" ht="15.75">
      <c r="C39" s="8"/>
      <c r="D39" s="8"/>
      <c r="L39" s="10"/>
      <c r="M39" s="10"/>
    </row>
    <row r="40" ht="15.75">
      <c r="D40" s="8"/>
    </row>
    <row r="41" ht="15.75">
      <c r="D41" s="8"/>
    </row>
  </sheetData>
  <sheetProtection/>
  <mergeCells count="2">
    <mergeCell ref="B2:N2"/>
    <mergeCell ref="E37:I37"/>
  </mergeCells>
  <printOptions/>
  <pageMargins left="0.25" right="0.25" top="0.75" bottom="0.75" header="0.3" footer="0.3"/>
  <pageSetup fitToHeight="1" fitToWidth="1" horizontalDpi="360" verticalDpi="360" orientation="portrait" paperSize="9" scale="75" r:id="rId1"/>
  <headerFooter alignWithMargins="0">
    <oddFooter>&amp;L&amp;"Arial,Negrita"&amp;D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H6" sqref="H6"/>
    </sheetView>
  </sheetViews>
  <sheetFormatPr defaultColWidth="11.421875" defaultRowHeight="12.75"/>
  <sheetData>
    <row r="4" spans="2:6" ht="15">
      <c r="B4" s="2"/>
      <c r="C4" s="2"/>
      <c r="D4" s="2"/>
      <c r="E4" s="2"/>
      <c r="F4" s="2"/>
    </row>
    <row r="5" spans="2:6" ht="15">
      <c r="B5" s="2"/>
      <c r="C5" s="2"/>
      <c r="D5" s="2"/>
      <c r="E5" s="2"/>
      <c r="F5" s="2"/>
    </row>
    <row r="6" spans="2:6" ht="15">
      <c r="B6" s="2"/>
      <c r="C6" s="2" t="s">
        <v>13</v>
      </c>
      <c r="D6" s="5">
        <v>136.2</v>
      </c>
      <c r="E6" s="5">
        <f>+D6/D7</f>
        <v>1.0607476635514017</v>
      </c>
      <c r="F6" s="2"/>
    </row>
    <row r="7" spans="2:6" ht="15">
      <c r="B7" s="2"/>
      <c r="C7" s="2" t="s">
        <v>14</v>
      </c>
      <c r="D7" s="5">
        <v>128.4</v>
      </c>
      <c r="E7" s="5"/>
      <c r="F7" s="2"/>
    </row>
    <row r="8" spans="2:6" ht="15">
      <c r="B8" s="2"/>
      <c r="C8" s="2"/>
      <c r="D8" s="5">
        <f>+D6/D7</f>
        <v>1.0607476635514017</v>
      </c>
      <c r="E8" s="5"/>
      <c r="F8" s="2"/>
    </row>
    <row r="9" spans="2:6" ht="15">
      <c r="B9" s="2"/>
      <c r="C9" s="2"/>
      <c r="D9" s="5"/>
      <c r="E9" s="5">
        <f>+D13*E6</f>
        <v>3833500.686915887</v>
      </c>
      <c r="F9" s="2"/>
    </row>
    <row r="10" spans="2:6" ht="15">
      <c r="B10" s="2"/>
      <c r="C10" s="2"/>
      <c r="D10" s="5"/>
      <c r="E10" s="5"/>
      <c r="F10" s="2"/>
    </row>
    <row r="11" spans="2:6" ht="15">
      <c r="B11" s="2"/>
      <c r="C11" s="2"/>
      <c r="D11" s="5"/>
      <c r="E11" s="5"/>
      <c r="F11" s="2"/>
    </row>
    <row r="12" spans="2:6" ht="15">
      <c r="B12" s="2"/>
      <c r="C12" s="2"/>
      <c r="D12" s="5">
        <v>3833500</v>
      </c>
      <c r="E12" s="5"/>
      <c r="F12" s="2"/>
    </row>
    <row r="13" spans="2:6" ht="15">
      <c r="B13" s="2"/>
      <c r="C13" s="2"/>
      <c r="D13" s="5">
        <v>3613961</v>
      </c>
      <c r="E13" s="5"/>
      <c r="F13" s="2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</dc:creator>
  <cp:keywords/>
  <dc:description/>
  <cp:lastModifiedBy>Ana Marcilla</cp:lastModifiedBy>
  <cp:lastPrinted>2022-02-03T14:45:58Z</cp:lastPrinted>
  <dcterms:created xsi:type="dcterms:W3CDTF">2003-03-13T15:39:58Z</dcterms:created>
  <dcterms:modified xsi:type="dcterms:W3CDTF">2024-04-03T14:40:33Z</dcterms:modified>
  <cp:category/>
  <cp:version/>
  <cp:contentType/>
  <cp:contentStatus/>
</cp:coreProperties>
</file>